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J58" i="1" l="1"/>
  <c r="J57" i="1"/>
  <c r="F60" i="1"/>
  <c r="F59" i="1"/>
  <c r="F58" i="1"/>
  <c r="F57" i="1"/>
  <c r="E58" i="1"/>
  <c r="E59" i="1" s="1"/>
  <c r="D44" i="1"/>
  <c r="C44" i="1"/>
  <c r="H52" i="1"/>
  <c r="H51" i="1"/>
  <c r="H50" i="1"/>
  <c r="M52" i="1" s="1"/>
  <c r="M51" i="1"/>
  <c r="M49" i="1"/>
  <c r="M50" i="1"/>
  <c r="M42" i="1"/>
  <c r="M41" i="1"/>
  <c r="F43" i="1"/>
  <c r="F42" i="1"/>
  <c r="F41" i="1"/>
  <c r="F40" i="1"/>
  <c r="F39" i="1"/>
  <c r="F38" i="1"/>
  <c r="F37" i="1"/>
  <c r="F36" i="1"/>
  <c r="F35" i="1"/>
  <c r="F44" i="1" s="1"/>
  <c r="L41" i="1" s="1"/>
  <c r="M37" i="1"/>
  <c r="M36" i="1"/>
  <c r="L35" i="1"/>
  <c r="L34" i="1"/>
  <c r="G43" i="1"/>
  <c r="G42" i="1"/>
  <c r="G41" i="1"/>
  <c r="G40" i="1"/>
  <c r="G39" i="1"/>
  <c r="G38" i="1"/>
  <c r="G37" i="1"/>
  <c r="G36" i="1"/>
  <c r="G35" i="1"/>
  <c r="G44" i="1" s="1"/>
  <c r="L37" i="1" s="1"/>
  <c r="E43" i="1"/>
  <c r="E42" i="1"/>
  <c r="E41" i="1"/>
  <c r="E40" i="1"/>
  <c r="E39" i="1"/>
  <c r="E38" i="1"/>
  <c r="E37" i="1"/>
  <c r="E36" i="1"/>
  <c r="E44" i="1" s="1"/>
  <c r="L36" i="1" s="1"/>
  <c r="E35" i="1"/>
  <c r="L42" i="1" l="1"/>
  <c r="L38" i="1"/>
  <c r="L39" i="1" s="1"/>
  <c r="K22" i="1"/>
  <c r="K24" i="1"/>
  <c r="K23" i="1"/>
  <c r="D29" i="1"/>
  <c r="E29" i="1" s="1"/>
  <c r="D28" i="1"/>
  <c r="E28" i="1" s="1"/>
  <c r="D27" i="1"/>
  <c r="E27" i="1" s="1"/>
  <c r="D26" i="1"/>
  <c r="E26" i="1" s="1"/>
  <c r="D25" i="1"/>
  <c r="E25" i="1" s="1"/>
  <c r="D24" i="1"/>
  <c r="E24" i="1" s="1"/>
  <c r="D23" i="1"/>
  <c r="E23" i="1" s="1"/>
  <c r="H43" i="1" l="1"/>
  <c r="H39" i="1"/>
  <c r="H35" i="1"/>
  <c r="H42" i="1"/>
  <c r="H38" i="1"/>
  <c r="H41" i="1"/>
  <c r="H37" i="1"/>
  <c r="H40" i="1"/>
  <c r="H36" i="1"/>
  <c r="K25" i="1"/>
  <c r="L23" i="1" l="1"/>
  <c r="L22" i="1"/>
  <c r="L24" i="1"/>
  <c r="I16" i="1"/>
  <c r="N16" i="1" s="1"/>
  <c r="I15" i="1"/>
  <c r="N15" i="1" s="1"/>
  <c r="H16" i="1"/>
  <c r="M16" i="1" s="1"/>
  <c r="H15" i="1"/>
  <c r="M15" i="1" s="1"/>
  <c r="H10" i="1"/>
  <c r="H9" i="1"/>
  <c r="H8" i="1"/>
  <c r="H7" i="1"/>
  <c r="H6" i="1"/>
  <c r="H5" i="1"/>
  <c r="F5" i="1"/>
  <c r="F6" i="1" s="1"/>
  <c r="F7" i="1" s="1"/>
  <c r="F8" i="1" s="1"/>
  <c r="F9" i="1" s="1"/>
  <c r="F10" i="1" s="1"/>
  <c r="D11" i="1"/>
  <c r="E9" i="1" s="1"/>
  <c r="M17" i="1" l="1"/>
  <c r="N17" i="1"/>
  <c r="E10" i="1"/>
  <c r="E6" i="1"/>
  <c r="E7" i="1"/>
  <c r="E8" i="1"/>
  <c r="E5" i="1"/>
  <c r="G5" i="1" s="1"/>
  <c r="O17" i="1" l="1"/>
  <c r="Q17" i="1" s="1"/>
  <c r="G6" i="1"/>
  <c r="G7" i="1" s="1"/>
  <c r="G8" i="1" s="1"/>
  <c r="G9" i="1" s="1"/>
  <c r="G10" i="1" s="1"/>
</calcChain>
</file>

<file path=xl/sharedStrings.xml><?xml version="1.0" encoding="utf-8"?>
<sst xmlns="http://schemas.openxmlformats.org/spreadsheetml/2006/main" count="85" uniqueCount="60">
  <si>
    <t>EJERCICIO 1</t>
  </si>
  <si>
    <t>Ei-1</t>
  </si>
  <si>
    <t>Ei</t>
  </si>
  <si>
    <t>ni</t>
  </si>
  <si>
    <t>fi</t>
  </si>
  <si>
    <t>Periodo</t>
  </si>
  <si>
    <t>Yt</t>
  </si>
  <si>
    <t>Ni</t>
  </si>
  <si>
    <t>Fi</t>
  </si>
  <si>
    <t>di</t>
  </si>
  <si>
    <t>EJERCICIO 2</t>
  </si>
  <si>
    <t>Aprob.</t>
  </si>
  <si>
    <t>Susp.</t>
  </si>
  <si>
    <t>Masc.</t>
  </si>
  <si>
    <t>Fem.</t>
  </si>
  <si>
    <t>Tot.</t>
  </si>
  <si>
    <t>Tschuprow:</t>
  </si>
  <si>
    <t>Mi</t>
  </si>
  <si>
    <t>&lt;-- MA</t>
  </si>
  <si>
    <t>C. | Año</t>
  </si>
  <si>
    <t>EJERCICIO 3: APARTADO A</t>
  </si>
  <si>
    <t>EJERCICIO 3: APARTADO B</t>
  </si>
  <si>
    <t>x2</t>
  </si>
  <si>
    <t>x*Yt</t>
  </si>
  <si>
    <t>x</t>
  </si>
  <si>
    <t>Media x =</t>
  </si>
  <si>
    <t>Media y =</t>
  </si>
  <si>
    <t>Varianza x =</t>
  </si>
  <si>
    <t>beta =</t>
  </si>
  <si>
    <t>alfa =</t>
  </si>
  <si>
    <t>Cov x,y =</t>
  </si>
  <si>
    <t>y2</t>
  </si>
  <si>
    <t>Varianza y =</t>
  </si>
  <si>
    <t>Coef correl =</t>
  </si>
  <si>
    <t>EJERCICIO 4</t>
  </si>
  <si>
    <t>Categoría</t>
  </si>
  <si>
    <t>Técnicos</t>
  </si>
  <si>
    <t>Administrativos</t>
  </si>
  <si>
    <t>Subalternos</t>
  </si>
  <si>
    <t>Salario</t>
  </si>
  <si>
    <t>Emple.</t>
  </si>
  <si>
    <t>Año 2008</t>
  </si>
  <si>
    <t>Año 2010</t>
  </si>
  <si>
    <t>b) Laspeyres p =</t>
  </si>
  <si>
    <t>c) Paasche q =</t>
  </si>
  <si>
    <t>d) Lasp. p 2011 =</t>
  </si>
  <si>
    <t>Año 2011</t>
  </si>
  <si>
    <t>?</t>
  </si>
  <si>
    <t>EJERCICIO 5</t>
  </si>
  <si>
    <t>Renta</t>
  </si>
  <si>
    <t>Et</t>
  </si>
  <si>
    <t>15-20</t>
  </si>
  <si>
    <t>20-45</t>
  </si>
  <si>
    <t>45-60</t>
  </si>
  <si>
    <t>xi</t>
  </si>
  <si>
    <t>Yt/Tt</t>
  </si>
  <si>
    <t>Tt</t>
  </si>
  <si>
    <t>xi*ni</t>
  </si>
  <si>
    <t>Mediana x =</t>
  </si>
  <si>
    <t>a) Media agreg.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</si>
</sst>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6" formatCode="0.00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166" fontId="1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60"/>
  <sheetViews>
    <sheetView tabSelected="1" workbookViewId="0">
      <selection activeCell="K6" sqref="K6"/>
    </sheetView>
  </sheetViews>
  <sheetFormatPr baseColWidth="10" defaultColWidth="9.140625" defaultRowHeight="15.75" x14ac:dyDescent="0.25"/>
  <cols>
    <col min="1" max="4" width="9.140625" style="1"/>
    <col min="5" max="5" width="9.140625" style="1" customWidth="1"/>
    <col min="6" max="9" width="9.140625" style="1"/>
    <col min="10" max="10" width="9.140625" style="1" customWidth="1"/>
    <col min="11" max="16384" width="9.140625" style="1"/>
  </cols>
  <sheetData>
    <row r="3" spans="2:17" ht="18.75" x14ac:dyDescent="0.3">
      <c r="B3" s="2" t="s">
        <v>0</v>
      </c>
    </row>
    <row r="4" spans="2:17" x14ac:dyDescent="0.25">
      <c r="B4" s="1" t="s">
        <v>1</v>
      </c>
      <c r="C4" s="1" t="s">
        <v>2</v>
      </c>
      <c r="D4" s="1" t="s">
        <v>3</v>
      </c>
      <c r="E4" s="1" t="s">
        <v>4</v>
      </c>
      <c r="F4" s="1" t="s">
        <v>7</v>
      </c>
      <c r="G4" s="1" t="s">
        <v>8</v>
      </c>
      <c r="H4" s="1" t="s">
        <v>9</v>
      </c>
    </row>
    <row r="5" spans="2:17" x14ac:dyDescent="0.25">
      <c r="B5" s="1">
        <v>450</v>
      </c>
      <c r="C5" s="1">
        <v>900</v>
      </c>
      <c r="D5" s="1">
        <v>31</v>
      </c>
      <c r="E5" s="3">
        <f>D5/$D$11</f>
        <v>9.6875000000000003E-2</v>
      </c>
      <c r="F5" s="1">
        <f>D5</f>
        <v>31</v>
      </c>
      <c r="G5" s="3">
        <f>E5</f>
        <v>9.6875000000000003E-2</v>
      </c>
      <c r="H5" s="3">
        <f>D5/(C5-B5)</f>
        <v>6.8888888888888888E-2</v>
      </c>
    </row>
    <row r="6" spans="2:17" x14ac:dyDescent="0.25">
      <c r="B6" s="1">
        <v>900</v>
      </c>
      <c r="C6" s="1">
        <v>1050</v>
      </c>
      <c r="D6" s="1">
        <v>44</v>
      </c>
      <c r="E6" s="3">
        <f t="shared" ref="E6:E10" si="0">D6/$D$11</f>
        <v>0.13750000000000001</v>
      </c>
      <c r="F6" s="1">
        <f>D6+F5</f>
        <v>75</v>
      </c>
      <c r="G6" s="3">
        <f>E6+G5</f>
        <v>0.234375</v>
      </c>
      <c r="H6" s="3">
        <f t="shared" ref="H6:H10" si="1">D6/(C6-B6)</f>
        <v>0.29333333333333333</v>
      </c>
    </row>
    <row r="7" spans="2:17" x14ac:dyDescent="0.25">
      <c r="B7" s="1">
        <v>1050</v>
      </c>
      <c r="C7" s="1">
        <v>1200</v>
      </c>
      <c r="D7" s="1">
        <v>73</v>
      </c>
      <c r="E7" s="3">
        <f t="shared" si="0"/>
        <v>0.22812499999999999</v>
      </c>
      <c r="F7" s="1">
        <f t="shared" ref="F7:G10" si="2">D7+F6</f>
        <v>148</v>
      </c>
      <c r="G7" s="3">
        <f t="shared" si="2"/>
        <v>0.46250000000000002</v>
      </c>
      <c r="H7" s="3">
        <f t="shared" si="1"/>
        <v>0.48666666666666669</v>
      </c>
    </row>
    <row r="8" spans="2:17" x14ac:dyDescent="0.25">
      <c r="B8" s="1">
        <v>1200</v>
      </c>
      <c r="C8" s="1">
        <v>1500</v>
      </c>
      <c r="D8" s="1">
        <v>80</v>
      </c>
      <c r="E8" s="3">
        <f t="shared" si="0"/>
        <v>0.25</v>
      </c>
      <c r="F8" s="1">
        <f t="shared" si="2"/>
        <v>228</v>
      </c>
      <c r="G8" s="3">
        <f t="shared" si="2"/>
        <v>0.71250000000000002</v>
      </c>
      <c r="H8" s="3">
        <f t="shared" si="1"/>
        <v>0.26666666666666666</v>
      </c>
    </row>
    <row r="9" spans="2:17" x14ac:dyDescent="0.25">
      <c r="B9" s="1">
        <v>1500</v>
      </c>
      <c r="C9" s="1">
        <v>2000</v>
      </c>
      <c r="D9" s="1">
        <v>62</v>
      </c>
      <c r="E9" s="3">
        <f t="shared" si="0"/>
        <v>0.19375000000000001</v>
      </c>
      <c r="F9" s="1">
        <f t="shared" si="2"/>
        <v>290</v>
      </c>
      <c r="G9" s="3">
        <f t="shared" si="2"/>
        <v>0.90625</v>
      </c>
      <c r="H9" s="3">
        <f t="shared" si="1"/>
        <v>0.124</v>
      </c>
    </row>
    <row r="10" spans="2:17" x14ac:dyDescent="0.25">
      <c r="B10" s="1">
        <v>2000</v>
      </c>
      <c r="C10" s="1">
        <v>4500</v>
      </c>
      <c r="D10" s="1">
        <v>30</v>
      </c>
      <c r="E10" s="3">
        <f t="shared" si="0"/>
        <v>9.375E-2</v>
      </c>
      <c r="F10" s="1">
        <f t="shared" si="2"/>
        <v>320</v>
      </c>
      <c r="G10" s="3">
        <f t="shared" si="2"/>
        <v>1</v>
      </c>
      <c r="H10" s="3">
        <f t="shared" si="1"/>
        <v>1.2E-2</v>
      </c>
    </row>
    <row r="11" spans="2:17" x14ac:dyDescent="0.25">
      <c r="D11" s="1">
        <f>SUM(D5:D10)</f>
        <v>320</v>
      </c>
    </row>
    <row r="13" spans="2:17" ht="18.75" x14ac:dyDescent="0.3">
      <c r="B13" s="2" t="s">
        <v>10</v>
      </c>
    </row>
    <row r="14" spans="2:17" x14ac:dyDescent="0.25">
      <c r="C14" s="1" t="s">
        <v>13</v>
      </c>
      <c r="D14" s="1" t="s">
        <v>14</v>
      </c>
      <c r="E14" s="1" t="s">
        <v>15</v>
      </c>
      <c r="H14" s="1" t="s">
        <v>13</v>
      </c>
      <c r="I14" s="1" t="s">
        <v>14</v>
      </c>
      <c r="J14" s="1" t="s">
        <v>15</v>
      </c>
      <c r="M14" s="1" t="s">
        <v>13</v>
      </c>
      <c r="N14" s="1" t="s">
        <v>14</v>
      </c>
      <c r="O14" s="1" t="s">
        <v>15</v>
      </c>
    </row>
    <row r="15" spans="2:17" x14ac:dyDescent="0.25">
      <c r="B15" s="1" t="s">
        <v>11</v>
      </c>
      <c r="C15" s="1">
        <v>8</v>
      </c>
      <c r="D15" s="1">
        <v>3</v>
      </c>
      <c r="E15" s="1">
        <v>11</v>
      </c>
      <c r="G15" s="1" t="s">
        <v>11</v>
      </c>
      <c r="H15" s="1">
        <f>H17*J15/$J$17</f>
        <v>6.05</v>
      </c>
      <c r="I15" s="1">
        <f>I17*J15/$J$17</f>
        <v>4.95</v>
      </c>
      <c r="J15" s="1">
        <v>11</v>
      </c>
      <c r="L15" s="1" t="s">
        <v>11</v>
      </c>
      <c r="M15" s="1">
        <f>(C15-H15)^2/H15</f>
        <v>0.62851239669421499</v>
      </c>
      <c r="N15" s="1">
        <f>(D15-I15)^2/I15</f>
        <v>0.7681818181818183</v>
      </c>
    </row>
    <row r="16" spans="2:17" x14ac:dyDescent="0.25">
      <c r="B16" s="1" t="s">
        <v>12</v>
      </c>
      <c r="C16" s="1">
        <v>3</v>
      </c>
      <c r="D16" s="1">
        <v>6</v>
      </c>
      <c r="E16" s="1">
        <v>9</v>
      </c>
      <c r="G16" s="1" t="s">
        <v>12</v>
      </c>
      <c r="H16" s="1">
        <f>H17*J16/$J$17</f>
        <v>4.95</v>
      </c>
      <c r="I16" s="1">
        <f>I17*J16/$J$17</f>
        <v>4.05</v>
      </c>
      <c r="J16" s="1">
        <v>9</v>
      </c>
      <c r="L16" s="1" t="s">
        <v>12</v>
      </c>
      <c r="M16" s="1">
        <f>(C16-H16)^2/H16</f>
        <v>0.7681818181818183</v>
      </c>
      <c r="N16" s="1">
        <f>(D16-I16)^2/I16</f>
        <v>0.93888888888888911</v>
      </c>
      <c r="Q16" s="1" t="s">
        <v>16</v>
      </c>
    </row>
    <row r="17" spans="2:17" x14ac:dyDescent="0.25">
      <c r="B17" s="1" t="s">
        <v>15</v>
      </c>
      <c r="C17" s="1">
        <v>11</v>
      </c>
      <c r="D17" s="1">
        <v>9</v>
      </c>
      <c r="E17" s="1">
        <v>20</v>
      </c>
      <c r="G17" s="1" t="s">
        <v>15</v>
      </c>
      <c r="H17" s="1">
        <v>11</v>
      </c>
      <c r="I17" s="1">
        <v>9</v>
      </c>
      <c r="J17" s="1">
        <v>20</v>
      </c>
      <c r="L17" s="1" t="s">
        <v>15</v>
      </c>
      <c r="M17" s="1">
        <f t="shared" ref="M17:N17" si="3">SUM(M15:M16)</f>
        <v>1.3966942148760333</v>
      </c>
      <c r="N17" s="1">
        <f t="shared" si="3"/>
        <v>1.7070707070707074</v>
      </c>
      <c r="O17" s="1">
        <f>SUM(M17:N17)</f>
        <v>3.1037649219467407</v>
      </c>
      <c r="Q17" s="1">
        <f>O17/20</f>
        <v>0.15518824609733703</v>
      </c>
    </row>
    <row r="19" spans="2:17" ht="17.25" customHeight="1" x14ac:dyDescent="0.25"/>
    <row r="20" spans="2:17" s="2" customFormat="1" ht="18.75" x14ac:dyDescent="0.3">
      <c r="B20" s="2" t="s">
        <v>20</v>
      </c>
    </row>
    <row r="21" spans="2:17" x14ac:dyDescent="0.25">
      <c r="B21" s="1" t="s">
        <v>5</v>
      </c>
      <c r="C21" s="1" t="s">
        <v>6</v>
      </c>
      <c r="D21" s="1" t="s">
        <v>56</v>
      </c>
      <c r="E21" s="1" t="s">
        <v>55</v>
      </c>
      <c r="G21" s="1" t="s">
        <v>19</v>
      </c>
      <c r="H21" s="1">
        <v>2010</v>
      </c>
      <c r="I21" s="1">
        <v>2011</v>
      </c>
      <c r="J21" s="1">
        <v>2012</v>
      </c>
      <c r="K21" s="1" t="s">
        <v>17</v>
      </c>
      <c r="L21" s="1" t="s">
        <v>50</v>
      </c>
    </row>
    <row r="22" spans="2:17" x14ac:dyDescent="0.25">
      <c r="B22" s="1">
        <v>2010.1</v>
      </c>
      <c r="C22" s="1">
        <v>31</v>
      </c>
      <c r="G22" s="1">
        <v>1</v>
      </c>
      <c r="H22" s="3"/>
      <c r="I22" s="3">
        <v>0.89189189189189189</v>
      </c>
      <c r="J22" s="3">
        <v>0.91891891891891897</v>
      </c>
      <c r="K22" s="3">
        <f>AVERAGE(I22:J22)</f>
        <v>0.90540540540540548</v>
      </c>
      <c r="L22" s="3">
        <f>K22/$K$25</f>
        <v>0.90506673068275167</v>
      </c>
    </row>
    <row r="23" spans="2:17" x14ac:dyDescent="0.25">
      <c r="B23" s="1">
        <v>2010.2</v>
      </c>
      <c r="C23" s="1">
        <v>40</v>
      </c>
      <c r="D23" s="4">
        <f>AVERAGE(C22:C24)</f>
        <v>35.666666666666664</v>
      </c>
      <c r="E23" s="3">
        <f>C23/D23</f>
        <v>1.1214953271028039</v>
      </c>
      <c r="G23" s="1">
        <v>2</v>
      </c>
      <c r="H23" s="3">
        <v>1.1214953271028039</v>
      </c>
      <c r="I23" s="3">
        <v>1.1454545454545455</v>
      </c>
      <c r="J23" s="3">
        <v>1.1150442477876108</v>
      </c>
      <c r="K23" s="3">
        <f t="shared" ref="K23:K24" si="4">AVERAGE(H23:J23)</f>
        <v>1.1273313734483201</v>
      </c>
      <c r="L23" s="3">
        <f>K23/$K$25</f>
        <v>1.1269096853979041</v>
      </c>
    </row>
    <row r="24" spans="2:17" x14ac:dyDescent="0.25">
      <c r="B24" s="1">
        <v>2010.3</v>
      </c>
      <c r="C24" s="1">
        <v>36</v>
      </c>
      <c r="D24" s="4">
        <f t="shared" ref="D24:D29" si="5">AVERAGE(C23:C25)</f>
        <v>36.333333333333336</v>
      </c>
      <c r="E24" s="3">
        <f t="shared" ref="E24:E29" si="6">C24/D24</f>
        <v>0.99082568807339444</v>
      </c>
      <c r="G24" s="1">
        <v>3</v>
      </c>
      <c r="H24" s="3">
        <v>0.99082568807339444</v>
      </c>
      <c r="I24" s="3">
        <v>0.94594594594594594</v>
      </c>
      <c r="J24" s="3"/>
      <c r="K24" s="3">
        <f t="shared" si="4"/>
        <v>0.96838581700967019</v>
      </c>
      <c r="L24" s="3">
        <f>K24/$K$25</f>
        <v>0.9680235839193444</v>
      </c>
    </row>
    <row r="25" spans="2:17" x14ac:dyDescent="0.25">
      <c r="B25" s="1">
        <v>2011.1</v>
      </c>
      <c r="C25" s="1">
        <v>33</v>
      </c>
      <c r="D25" s="4">
        <f t="shared" si="5"/>
        <v>37</v>
      </c>
      <c r="E25" s="3">
        <f t="shared" si="6"/>
        <v>0.89189189189189189</v>
      </c>
      <c r="K25" s="3">
        <f>AVERAGE(K22:K24)</f>
        <v>1.0003741986211319</v>
      </c>
      <c r="L25" s="1" t="s">
        <v>18</v>
      </c>
    </row>
    <row r="26" spans="2:17" x14ac:dyDescent="0.25">
      <c r="B26" s="1">
        <v>2011.2</v>
      </c>
      <c r="C26" s="1">
        <v>42</v>
      </c>
      <c r="D26" s="4">
        <f t="shared" si="5"/>
        <v>36.666666666666664</v>
      </c>
      <c r="E26" s="3">
        <f t="shared" si="6"/>
        <v>1.1454545454545455</v>
      </c>
    </row>
    <row r="27" spans="2:17" x14ac:dyDescent="0.25">
      <c r="B27" s="1">
        <v>2011.3</v>
      </c>
      <c r="C27" s="1">
        <v>35</v>
      </c>
      <c r="D27" s="4">
        <f t="shared" si="5"/>
        <v>37</v>
      </c>
      <c r="E27" s="3">
        <f t="shared" si="6"/>
        <v>0.94594594594594594</v>
      </c>
    </row>
    <row r="28" spans="2:17" x14ac:dyDescent="0.25">
      <c r="B28" s="1">
        <v>2012.1</v>
      </c>
      <c r="C28" s="1">
        <v>34</v>
      </c>
      <c r="D28" s="4">
        <f t="shared" si="5"/>
        <v>37</v>
      </c>
      <c r="E28" s="3">
        <f t="shared" si="6"/>
        <v>0.91891891891891897</v>
      </c>
    </row>
    <row r="29" spans="2:17" x14ac:dyDescent="0.25">
      <c r="B29" s="1">
        <v>2012.2</v>
      </c>
      <c r="C29" s="1">
        <v>42</v>
      </c>
      <c r="D29" s="4">
        <f t="shared" si="5"/>
        <v>37.666666666666664</v>
      </c>
      <c r="E29" s="3">
        <f t="shared" si="6"/>
        <v>1.1150442477876108</v>
      </c>
    </row>
    <row r="30" spans="2:17" x14ac:dyDescent="0.25">
      <c r="B30" s="1">
        <v>2012.3</v>
      </c>
      <c r="C30" s="1">
        <v>37</v>
      </c>
    </row>
    <row r="33" spans="2:13" ht="18.75" x14ac:dyDescent="0.3">
      <c r="B33" s="2" t="s">
        <v>21</v>
      </c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2:13" x14ac:dyDescent="0.25">
      <c r="B34" s="1" t="s">
        <v>5</v>
      </c>
      <c r="C34" s="1" t="s">
        <v>6</v>
      </c>
      <c r="D34" s="1" t="s">
        <v>24</v>
      </c>
      <c r="E34" s="1" t="s">
        <v>22</v>
      </c>
      <c r="F34" s="1" t="s">
        <v>31</v>
      </c>
      <c r="G34" s="1" t="s">
        <v>23</v>
      </c>
      <c r="H34" s="1" t="s">
        <v>56</v>
      </c>
      <c r="J34" s="1" t="s">
        <v>25</v>
      </c>
      <c r="L34" s="1">
        <f>AVERAGE(D35:D43)</f>
        <v>5</v>
      </c>
    </row>
    <row r="35" spans="2:13" x14ac:dyDescent="0.25">
      <c r="B35" s="1">
        <v>2010.1</v>
      </c>
      <c r="C35" s="1">
        <v>31</v>
      </c>
      <c r="D35" s="1">
        <v>1</v>
      </c>
      <c r="E35" s="1">
        <f>D35^2</f>
        <v>1</v>
      </c>
      <c r="F35" s="1">
        <f>C35^2</f>
        <v>961</v>
      </c>
      <c r="G35" s="1">
        <f>C35*D35</f>
        <v>31</v>
      </c>
      <c r="H35" s="4">
        <f>$L$39+$L$38*D35</f>
        <v>34.799999999999976</v>
      </c>
      <c r="J35" s="1" t="s">
        <v>26</v>
      </c>
      <c r="L35" s="1">
        <f>AVERAGE(C35:C43)</f>
        <v>36.666666666666664</v>
      </c>
    </row>
    <row r="36" spans="2:13" x14ac:dyDescent="0.25">
      <c r="B36" s="1">
        <v>2010.2</v>
      </c>
      <c r="C36" s="1">
        <v>40</v>
      </c>
      <c r="D36" s="1">
        <v>2</v>
      </c>
      <c r="E36" s="1">
        <f t="shared" ref="E36:E43" si="7">D36^2</f>
        <v>4</v>
      </c>
      <c r="F36" s="1">
        <f t="shared" ref="F36:F43" si="8">C36^2</f>
        <v>1600</v>
      </c>
      <c r="G36" s="1">
        <f>C36*D36</f>
        <v>80</v>
      </c>
      <c r="H36" s="4">
        <f>$L$39+$L$38*D36</f>
        <v>35.266666666666652</v>
      </c>
      <c r="J36" s="1" t="s">
        <v>27</v>
      </c>
      <c r="L36" s="1">
        <f>E44/9-L34^2</f>
        <v>6.6666666666666679</v>
      </c>
      <c r="M36" s="1">
        <f>_xlfn.VAR.P(D35:D43)</f>
        <v>6.666666666666667</v>
      </c>
    </row>
    <row r="37" spans="2:13" x14ac:dyDescent="0.25">
      <c r="B37" s="1">
        <v>2010.3</v>
      </c>
      <c r="C37" s="1">
        <v>36</v>
      </c>
      <c r="D37" s="1">
        <v>3</v>
      </c>
      <c r="E37" s="1">
        <f t="shared" si="7"/>
        <v>9</v>
      </c>
      <c r="F37" s="1">
        <f t="shared" si="8"/>
        <v>1296</v>
      </c>
      <c r="G37" s="1">
        <f>C37*D37</f>
        <v>108</v>
      </c>
      <c r="H37" s="4">
        <f>$L$39+$L$38*D37</f>
        <v>35.73333333333332</v>
      </c>
      <c r="J37" s="1" t="s">
        <v>30</v>
      </c>
      <c r="L37" s="1">
        <f>G44/9-L34*L35</f>
        <v>3.1111111111111427</v>
      </c>
      <c r="M37" s="1">
        <f>_xlfn.COVARIANCE.P(D35:D43,C35:C43)</f>
        <v>3.1111111111111112</v>
      </c>
    </row>
    <row r="38" spans="2:13" x14ac:dyDescent="0.25">
      <c r="B38" s="1">
        <v>2011.1</v>
      </c>
      <c r="C38" s="1">
        <v>33</v>
      </c>
      <c r="D38" s="1">
        <v>4</v>
      </c>
      <c r="E38" s="1">
        <f t="shared" si="7"/>
        <v>16</v>
      </c>
      <c r="F38" s="1">
        <f t="shared" si="8"/>
        <v>1089</v>
      </c>
      <c r="G38" s="1">
        <f>C38*D38</f>
        <v>132</v>
      </c>
      <c r="H38" s="4">
        <f>$L$39+$L$38*D38</f>
        <v>36.199999999999996</v>
      </c>
      <c r="J38" s="1" t="s">
        <v>28</v>
      </c>
      <c r="L38" s="1">
        <f>L37/L36</f>
        <v>0.46666666666667134</v>
      </c>
    </row>
    <row r="39" spans="2:13" x14ac:dyDescent="0.25">
      <c r="B39" s="1">
        <v>2011.2</v>
      </c>
      <c r="C39" s="1">
        <v>42</v>
      </c>
      <c r="D39" s="1">
        <v>5</v>
      </c>
      <c r="E39" s="1">
        <f t="shared" si="7"/>
        <v>25</v>
      </c>
      <c r="F39" s="1">
        <f t="shared" si="8"/>
        <v>1764</v>
      </c>
      <c r="G39" s="1">
        <f>C39*D39</f>
        <v>210</v>
      </c>
      <c r="H39" s="4">
        <f>$L$39+$L$38*D39</f>
        <v>36.666666666666664</v>
      </c>
      <c r="J39" s="1" t="s">
        <v>29</v>
      </c>
      <c r="L39" s="1">
        <f>L35-L38*L34</f>
        <v>34.333333333333307</v>
      </c>
    </row>
    <row r="40" spans="2:13" x14ac:dyDescent="0.25">
      <c r="B40" s="1">
        <v>2011.3</v>
      </c>
      <c r="C40" s="1">
        <v>35</v>
      </c>
      <c r="D40" s="1">
        <v>6</v>
      </c>
      <c r="E40" s="1">
        <f t="shared" si="7"/>
        <v>36</v>
      </c>
      <c r="F40" s="1">
        <f t="shared" si="8"/>
        <v>1225</v>
      </c>
      <c r="G40" s="1">
        <f>C40*D40</f>
        <v>210</v>
      </c>
      <c r="H40" s="4">
        <f>$L$39+$L$38*D40</f>
        <v>37.133333333333333</v>
      </c>
    </row>
    <row r="41" spans="2:13" x14ac:dyDescent="0.25">
      <c r="B41" s="1">
        <v>2012.1</v>
      </c>
      <c r="C41" s="1">
        <v>34</v>
      </c>
      <c r="D41" s="1">
        <v>7</v>
      </c>
      <c r="E41" s="1">
        <f t="shared" si="7"/>
        <v>49</v>
      </c>
      <c r="F41" s="1">
        <f t="shared" si="8"/>
        <v>1156</v>
      </c>
      <c r="G41" s="1">
        <f>C41*D41</f>
        <v>238</v>
      </c>
      <c r="H41" s="4">
        <f>$L$39+$L$38*D41</f>
        <v>37.600000000000009</v>
      </c>
      <c r="J41" s="1" t="s">
        <v>32</v>
      </c>
      <c r="L41" s="1">
        <f>F44/9-L35^2</f>
        <v>13.777777777777828</v>
      </c>
      <c r="M41" s="1">
        <f>_xlfn.VAR.P(C35:C43)</f>
        <v>13.777777777777779</v>
      </c>
    </row>
    <row r="42" spans="2:13" x14ac:dyDescent="0.25">
      <c r="B42" s="1">
        <v>2012.2</v>
      </c>
      <c r="C42" s="1">
        <v>42</v>
      </c>
      <c r="D42" s="1">
        <v>8</v>
      </c>
      <c r="E42" s="1">
        <f t="shared" si="7"/>
        <v>64</v>
      </c>
      <c r="F42" s="1">
        <f t="shared" si="8"/>
        <v>1764</v>
      </c>
      <c r="G42" s="1">
        <f>C42*D42</f>
        <v>336</v>
      </c>
      <c r="H42" s="4">
        <f>$L$39+$L$38*D42</f>
        <v>38.066666666666677</v>
      </c>
      <c r="J42" s="1" t="s">
        <v>33</v>
      </c>
      <c r="L42" s="1">
        <f>L37/(SQRT(L36)*SQRT(L41))</f>
        <v>0.32461722703212043</v>
      </c>
      <c r="M42" s="1">
        <f>CORREL(D35:D43,C35:C43)</f>
        <v>0.32461722703211782</v>
      </c>
    </row>
    <row r="43" spans="2:13" x14ac:dyDescent="0.25">
      <c r="B43" s="1">
        <v>2012.3</v>
      </c>
      <c r="C43" s="1">
        <v>37</v>
      </c>
      <c r="D43" s="1">
        <v>9</v>
      </c>
      <c r="E43" s="1">
        <f t="shared" si="7"/>
        <v>81</v>
      </c>
      <c r="F43" s="1">
        <f t="shared" si="8"/>
        <v>1369</v>
      </c>
      <c r="G43" s="1">
        <f>C43*D43</f>
        <v>333</v>
      </c>
      <c r="H43" s="4">
        <f>$L$39+$L$38*D43</f>
        <v>38.533333333333346</v>
      </c>
    </row>
    <row r="44" spans="2:13" x14ac:dyDescent="0.25">
      <c r="C44" s="1">
        <f>SUM(C35:C43)</f>
        <v>330</v>
      </c>
      <c r="D44" s="1">
        <f>SUM(D35:D43)</f>
        <v>45</v>
      </c>
      <c r="E44" s="1">
        <f>SUM(E35:E43)</f>
        <v>285</v>
      </c>
      <c r="F44" s="1">
        <f>SUM(F35:F43)</f>
        <v>12224</v>
      </c>
      <c r="G44" s="1">
        <f>SUM(G35:G43)</f>
        <v>1678</v>
      </c>
    </row>
    <row r="47" spans="2:13" ht="18.75" x14ac:dyDescent="0.3">
      <c r="B47" s="2" t="s">
        <v>34</v>
      </c>
    </row>
    <row r="48" spans="2:13" x14ac:dyDescent="0.25">
      <c r="D48" s="5" t="s">
        <v>41</v>
      </c>
      <c r="E48" s="5"/>
      <c r="F48" s="5" t="s">
        <v>42</v>
      </c>
      <c r="G48" s="5"/>
      <c r="H48" s="5" t="s">
        <v>46</v>
      </c>
      <c r="I48" s="5"/>
    </row>
    <row r="49" spans="2:13" x14ac:dyDescent="0.25">
      <c r="B49" s="5" t="s">
        <v>35</v>
      </c>
      <c r="C49" s="5"/>
      <c r="D49" s="1" t="s">
        <v>39</v>
      </c>
      <c r="E49" s="1" t="s">
        <v>40</v>
      </c>
      <c r="F49" s="1" t="s">
        <v>39</v>
      </c>
      <c r="G49" s="1" t="s">
        <v>40</v>
      </c>
      <c r="H49" s="1" t="s">
        <v>39</v>
      </c>
      <c r="I49" s="1" t="s">
        <v>40</v>
      </c>
      <c r="K49" s="1" t="s">
        <v>59</v>
      </c>
      <c r="M49" s="1">
        <f>SUM(F50:F52)/SUM(D50:D52)*100</f>
        <v>110.12658227848102</v>
      </c>
    </row>
    <row r="50" spans="2:13" x14ac:dyDescent="0.25">
      <c r="B50" s="5" t="s">
        <v>36</v>
      </c>
      <c r="C50" s="5"/>
      <c r="D50" s="1">
        <v>42</v>
      </c>
      <c r="E50" s="1">
        <v>5</v>
      </c>
      <c r="F50" s="1">
        <v>45</v>
      </c>
      <c r="G50" s="1">
        <v>3</v>
      </c>
      <c r="H50" s="1">
        <f>F50*1.035</f>
        <v>46.574999999999996</v>
      </c>
      <c r="I50" s="1" t="s">
        <v>47</v>
      </c>
      <c r="K50" s="1" t="s">
        <v>43</v>
      </c>
      <c r="M50" s="1">
        <f>(F50*E50+F51*E51+F52*E52)/(D50*E50+D51*E51+D52*E52)*100</f>
        <v>111.99226305609284</v>
      </c>
    </row>
    <row r="51" spans="2:13" x14ac:dyDescent="0.25">
      <c r="B51" s="5" t="s">
        <v>37</v>
      </c>
      <c r="C51" s="5"/>
      <c r="D51" s="1">
        <v>25</v>
      </c>
      <c r="E51" s="1">
        <v>7</v>
      </c>
      <c r="F51" s="1">
        <v>27</v>
      </c>
      <c r="G51" s="1">
        <v>8</v>
      </c>
      <c r="H51" s="1">
        <f>F51*1.035</f>
        <v>27.944999999999997</v>
      </c>
      <c r="I51" s="1" t="s">
        <v>47</v>
      </c>
      <c r="K51" s="1" t="s">
        <v>44</v>
      </c>
      <c r="M51" s="1">
        <f>(F50*G50+F51*G51+F52*G52)/(F50*E50+F51*E51+F52*E52)*100</f>
        <v>94.300518134715034</v>
      </c>
    </row>
    <row r="52" spans="2:13" x14ac:dyDescent="0.25">
      <c r="B52" s="5" t="s">
        <v>38</v>
      </c>
      <c r="C52" s="5"/>
      <c r="D52" s="1">
        <v>12</v>
      </c>
      <c r="E52" s="1">
        <v>11</v>
      </c>
      <c r="F52" s="1">
        <v>15</v>
      </c>
      <c r="G52" s="1">
        <v>13</v>
      </c>
      <c r="H52" s="1">
        <f>F52*1.035</f>
        <v>15.524999999999999</v>
      </c>
      <c r="I52" s="1" t="s">
        <v>47</v>
      </c>
      <c r="K52" s="1" t="s">
        <v>45</v>
      </c>
      <c r="M52" s="1">
        <f>(H50*E50+H51*E51+H52*E52)/(D50*E50+D51*E51+D52*E52)*100</f>
        <v>115.91199226305606</v>
      </c>
    </row>
    <row r="55" spans="2:13" ht="18.75" x14ac:dyDescent="0.3">
      <c r="B55" s="2" t="s">
        <v>48</v>
      </c>
    </row>
    <row r="56" spans="2:13" x14ac:dyDescent="0.25">
      <c r="B56" s="1" t="s">
        <v>49</v>
      </c>
      <c r="C56" s="1" t="s">
        <v>54</v>
      </c>
      <c r="D56" s="1" t="s">
        <v>3</v>
      </c>
      <c r="E56" s="1" t="s">
        <v>7</v>
      </c>
      <c r="F56" s="1" t="s">
        <v>57</v>
      </c>
    </row>
    <row r="57" spans="2:13" x14ac:dyDescent="0.25">
      <c r="B57" s="1" t="s">
        <v>51</v>
      </c>
      <c r="C57" s="1">
        <v>17.5</v>
      </c>
      <c r="D57" s="1">
        <v>11</v>
      </c>
      <c r="E57" s="1">
        <v>11</v>
      </c>
      <c r="F57" s="1">
        <f>C57*D57</f>
        <v>192.5</v>
      </c>
      <c r="H57" s="1" t="s">
        <v>25</v>
      </c>
      <c r="J57" s="1">
        <f>F60/22</f>
        <v>27.727272727272727</v>
      </c>
    </row>
    <row r="58" spans="2:13" x14ac:dyDescent="0.25">
      <c r="B58" s="1" t="s">
        <v>52</v>
      </c>
      <c r="C58" s="1">
        <v>32.5</v>
      </c>
      <c r="D58" s="1">
        <v>8</v>
      </c>
      <c r="E58" s="1">
        <f>D58+E57</f>
        <v>19</v>
      </c>
      <c r="F58" s="1">
        <f>C58*D58</f>
        <v>260</v>
      </c>
      <c r="H58" s="1" t="s">
        <v>58</v>
      </c>
      <c r="J58" s="1">
        <f>15+5*(0.5*22/11)</f>
        <v>20</v>
      </c>
    </row>
    <row r="59" spans="2:13" x14ac:dyDescent="0.25">
      <c r="B59" s="1" t="s">
        <v>53</v>
      </c>
      <c r="C59" s="1">
        <v>52.5</v>
      </c>
      <c r="D59" s="1">
        <v>3</v>
      </c>
      <c r="E59" s="1">
        <f>D59+E58</f>
        <v>22</v>
      </c>
      <c r="F59" s="1">
        <f>C59*D59</f>
        <v>157.5</v>
      </c>
    </row>
    <row r="60" spans="2:13" x14ac:dyDescent="0.25">
      <c r="F60" s="1">
        <f>SUM(F57:F59)</f>
        <v>610</v>
      </c>
    </row>
  </sheetData>
  <mergeCells count="7">
    <mergeCell ref="H48:I48"/>
    <mergeCell ref="B49:C49"/>
    <mergeCell ref="B50:C50"/>
    <mergeCell ref="B51:C51"/>
    <mergeCell ref="B52:C52"/>
    <mergeCell ref="D48:E48"/>
    <mergeCell ref="F48:G4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2015-06-16T19:46:27Z</dcterms:modified>
</cp:coreProperties>
</file>